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ENTA PULICA 1ER TRIMESTRE 2023\"/>
    </mc:Choice>
  </mc:AlternateContent>
  <xr:revisionPtr revIDLastSave="0" documentId="8_{2F5B6523-F26F-496B-B6EE-B866A2333FCA}"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D3" i="8"/>
  <c r="B3" i="8"/>
  <c r="C45" i="7"/>
  <c r="B45" i="7"/>
  <c r="B33" i="7"/>
  <c r="B61" i="7" s="1"/>
  <c r="C43" i="6"/>
  <c r="B43" i="6"/>
  <c r="B24" i="6"/>
  <c r="C3" i="6"/>
  <c r="D38" i="5"/>
  <c r="F9" i="5"/>
  <c r="F26" i="4"/>
  <c r="E26" i="4"/>
  <c r="B28" i="4"/>
  <c r="C28" i="4"/>
  <c r="C24" i="3"/>
  <c r="B24" i="3"/>
  <c r="D16" i="9"/>
  <c r="F27" i="5"/>
  <c r="E12" i="8"/>
  <c r="E46" i="4"/>
  <c r="B3" i="6"/>
  <c r="E16" i="9"/>
  <c r="E3" i="9" s="1"/>
  <c r="E34" i="9" s="1"/>
  <c r="E4" i="8"/>
  <c r="B66" i="3"/>
  <c r="C66" i="3"/>
  <c r="F46" i="4"/>
  <c r="D30" i="9"/>
  <c r="C24" i="6"/>
  <c r="C33" i="7"/>
  <c r="C61" i="7" s="1"/>
  <c r="F4" i="8"/>
  <c r="F12" i="8"/>
  <c r="B38" i="5"/>
  <c r="E20" i="5"/>
  <c r="E38" i="5" s="1"/>
  <c r="F4" i="5"/>
  <c r="C20" i="5"/>
  <c r="C38" i="5" s="1"/>
  <c r="D3" i="9" l="1"/>
  <c r="D34" i="9" s="1"/>
  <c r="E3" i="8"/>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<sst xmlns="http://schemas.openxmlformats.org/spreadsheetml/2006/main" count="1054" uniqueCount="310">
  <si>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</si>
  <si>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</si>
  <si>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</si>
  <si>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</si>
  <si>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</si>
  <si>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</si>
  <si>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</si>
  <si>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</si>
  <si>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</si>
  <si>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</si>
  <si>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</si>
  <si>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</si>
  <si>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</si>
  <si>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</si>
  <si>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</si>
  <si>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</si>
  <si>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</si>
  <si>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</si>
  <si>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</si>
  <si>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</si>
  <si>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</si>
  <si>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</si>
  <si>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</si>
  <si>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</si>
  <si>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</si>
  <si>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</si>
  <si>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</si>
  <si>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</si>
  <si>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</si>
  <si>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</si>
  <si>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</si>
  <si>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</si>
  <si>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</si>
  <si>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</si>
  <si>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</si>
  <si>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</si>
  <si>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</si>
  <si>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</si>
  <si>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</si>
  <si>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</si>
  <si>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</si>
  <si>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</si>
  <si>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</si>
  <si>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</si>
  <si>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</si>
  <si>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</si>
  <si>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</si>
  <si>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</si>
  <si>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</si>
  <si>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</si>
  <si>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</si>
  <si>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</si>
  <si>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</si>
  <si>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</si>
  <si>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</si>
  <si>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</si>
  <si>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</si>
  <si>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</si>
  <si>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</si>
  <si>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</si>
  <si>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</si>
  <si>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</si>
  <si>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</si>
  <si>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</si>
  <si>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</si>
  <si>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</si>
  <si>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</si>
  <si>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</si>
  <si>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</si>
  <si>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</si>
  <si>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</si>
  <si>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</si>
  <si>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</si>
  <si>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</si>
  <si>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</si>
  <si>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</si>
  <si>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</si>
  <si>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</si>
  <si>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</si>
  <si>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</si>
  <si>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</si>
  <si>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</si>
  <si>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</si>
  <si>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</si>
  <si>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</si>
  <si>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</si>
  <si>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</si>
  <si>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</si>
  <si>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</si>
  <si>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</si>
  <si>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</si>
  <si>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</si>
  <si>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</si>
  <si>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</si>
  <si>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</si>
  <si>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</si>
  <si>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</si>
  <si>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</si>
  <si>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</si>
  <si>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</si>
  <si>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</si>
  <si>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</si>
  <si>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</si>
  <si>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</si>
  <si>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</si>
  <si>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</si>
  <si>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</si>
  <si>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</si>
  <si>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</si>
  <si>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</si>
  <si>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</si>
  <si>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</si>
  <si>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</si>
  <si>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</si>
  <si>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</si>
  <si>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</si>
  <si>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</si>
  <si>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</si>
  <si>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</si>
  <si>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</si>
  <si>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</si>
  <si>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</si>
  <si>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</si>
  <si>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</si>
  <si>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</si>
  <si>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</si>
  <si>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</si>
  <si>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</si>
  <si>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</si>
  <si>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</si>
  <si>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</si>
  <si>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</si>
  <si>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</si>
  <si>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</si>
  <si>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</si>
  <si>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</si>
  <si>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</si>
  <si>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</si>
  <si>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</si>
  <si>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</si>
  <si>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</si>
  <si>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</si>
  <si>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</si>
  <si>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</si>
  <si>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</si>
  <si>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</si>
  <si>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</si>
  <si>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</si>
  <si>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</si>
  <si>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</si>
  <si>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</si>
  <si>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</si>
  <si>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</si>
  <si>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</si>
  <si>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</si>
  <si>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</si>
  <si>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</si>
  <si>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</si>
  <si>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</si>
  <si>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</si>
  <si>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</si>
  <si>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</si>
  <si>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</si>
  <si>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</si>
  <si>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</si>
  <si>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</si>
  <si>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</si>
  <si>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</si>
  <si>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</si>
  <si>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</si>
  <si>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</si>
  <si>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</si>
  <si>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</si>
  <si>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</si>
  <si>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</si>
  <si>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</si>
  <si>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</si>
  <si>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</si>
  <si>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</si>
  <si>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</si>
  <si>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</si>
  <si>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</si>
  <si>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</si>
  <si>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</si>
  <si>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</si>
  <si>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</si>
  <si>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</si>
  <si>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</si>
  <si>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</si>
  <si>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</si>
  <si>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</si>
  <si>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</si>
  <si>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</si>
  <si>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</si>
  <si>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</si>
  <si>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</si>
  <si>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</si>
  <si>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</si>
  <si>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</si>
  <si>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</si>
  <si>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</si>
  <si>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</si>
  <si>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</si>
  <si>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</si>
  <si>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</si>
  <si>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</si>
  <si>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</si>
  <si>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</si>
  <si>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</si>
  <si>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</si>
  <si>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</si>
  <si>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</si>
  <si>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</si>
  <si>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</si>
  <si>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</si>
  <si>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</si>
  <si>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</si>
  <si>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</si>
  <si>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</si>
  <si>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</si>
  <si>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</si>
  <si>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</si>
  <si>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</si>
  <si>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</si>
  <si>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</si>
  <si>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</si>
  <si>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</si>
  <si>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</si>
  <si>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</si>
  <si>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</si>
  <si>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</si>
  <si>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</si>
  <si>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</si>
  <si>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</si>
  <si>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</si>
  <si>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</si>
  <si>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</si>
  <si>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</si>
  <si>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</si>
  <si>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</si>
  <si>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</si>
  <si>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</si>
  <si>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</si>
  <si>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</si>
  <si>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</si>
  <si>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</si>
  <si>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</si>
  <si>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</si>
  <si>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</si>
  <si>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</si>
  <si>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</si>
  <si>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</si>
  <si>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</si>
  <si>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</si>
  <si>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</si>
  <si>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</si>
  <si>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</si>
  <si>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</si>
  <si>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</si>
  <si>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</si>
  <si>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</si>
  <si>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</si>
  <si>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</si>
  <si>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</si>
  <si>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</si>
  <si>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</si>
  <si>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</si>
  <si>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</si>
  <si>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</si>
  <si>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</si>
  <si>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</si>
  <si>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</si>
  <si>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</si>
  <si>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</si>
  <si>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</si>
  <si>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</si>
  <si>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</si>
  <si>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</si>
  <si>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</si>
  <si>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</si>
  <si>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</si>
  <si>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</si>
  <si>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</si>
  <si>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</si>
  <si>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</si>
  <si>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</si>
  <si>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</si>
  <si>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</si>
  <si>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</si>
  <si>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</si>
  <si>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</si>
  <si>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</si>
  <si>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</si>
  <si>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Acámbaro, Guanajuato
Estado de Actividades
Del 1 de Enero al 31 de Marzo de 2023
(Cifras en Pesos)</t>
  </si>
  <si>
    <t>Sistema para el Desarrollo Integral de la Familia del Municipio de Acámbaro, Guanajuato
Estado de Situación Financiera
Al 31 de Marzo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</si>
  <si>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</si>
  <si>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</si>
  <si>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</si>
  <si>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</si>
  <si>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</si>
  <si>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</si>
  <si>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</si>
  <si>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</si>
  <si>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Acámbaro, Guanajuato
Estado de Variación en la Hacienda Pública
Del 1 de Enero al 31 de Marzo de 2023
(Cifras en Pesos)</t>
  </si>
  <si>
    <t>Sistema para el Desarrollo Integral de la Familia del Municipio de Acámbaro, Guanajuato
Estado de Cambios en la Situación Financiera
Del 1 de Enero al 31 de Marzo de 2023
(Cifras en Pesos)</t>
  </si>
  <si>
    <t>Sistema para el Desarrollo Integral de la Familia del Municipio de Acámbaro, Guanajuato
Estado de Flujos de Efectivo
Del 1 de Enero al 31 de Marzo de 2023
(Cifras en Pesos)</t>
  </si>
  <si>
    <t>Sistema para el Desarrollo Integral de la Familia del Municipio de Acámbaro, Guanajuato
Estado Analítico del Activo
Del 1 de Enero al 31 de Marzo de 2023
(Cifras en Pesos)</t>
  </si>
  <si>
    <t>Sistema para el Desarrollo Integral de la Familia del Municipio de Acámbaro, Guanajuato
Estado Analítico de la Deuda y Otros Pasivos
Del 1 de Enero al 31 de Marzo de 2023
(Cifras en Pesos)</t>
  </si>
  <si>
    <t>Sistema para el Desarrollo Integral de la Familia del Municipio de Acámbaro, Guanajuato</t>
  </si>
  <si>
    <t>Correspondiente del 1 de Enero al 31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</si>
</sst>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31" workbookViewId="0">
      <selection activeCell="D43" sqref="D43"/>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Acámbaro, Guanajuato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2023</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564561.10999999987</v>
      </c>
      <c r="E7" s="272" t="s">
        <v>275</v>
      </c>
      <c r="F7" s="121">
        <f>IF(ESF!E36&gt;0,ESF!E36,ESF!E36*-1)</f>
        <v>564561.11</v>
      </c>
      <c r="G7" s="122">
        <f>ROUND(D7-F7,2)</f>
        <v>0</v>
      </c>
      <c r="H7" s="123" t="s">
        <v>285</v>
      </c>
      <c r="I7" s="124">
        <f>IF(ACT!C68&gt;0,ACT!C68,ACT!C68*-1)</f>
        <v>796134.58000000007</v>
      </c>
      <c r="J7" s="125" t="s">
        <v>275</v>
      </c>
      <c r="K7" s="238">
        <f>IF(ESF!F36&gt;0,ESF!F36,ESF!F36*-1)</f>
        <v>796134.58</v>
      </c>
      <c r="L7" s="126">
        <f>ROUND(I7-K7,2)</f>
        <v>0</v>
      </c>
      <c r="M7" s="210" t="s">
        <v>205</v>
      </c>
      <c r="O7" s="239"/>
    </row>
    <row r="8" spans="1:15" ht="12" thickBot="1" x14ac:dyDescent="0.25">
      <c r="A8" s="109" t="s">
        <v>12</v>
      </c>
      <c r="B8" s="247" t="s">
        <v>205</v>
      </c>
      <c r="C8" s="127" t="s">
        <v>286</v>
      </c>
      <c r="D8" s="121">
        <f>IF(ACT!B68&gt;0,ACT!B68,ACT!B68*-1)</f>
        <v>564561.10999999987</v>
      </c>
      <c r="E8" s="129" t="s">
        <v>289</v>
      </c>
      <c r="F8" s="128">
        <f>IF(VHP!D28&gt;0,VHP!D28,VHP!D28*-1)</f>
        <v>564561.11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796134.58000000007</v>
      </c>
      <c r="J9" s="135" t="s">
        <v>289</v>
      </c>
      <c r="K9" s="134">
        <f>IF(VHP!D10&gt;0,VHP!D10,VHP!D10*-1)</f>
        <v>796134.58</v>
      </c>
      <c r="L9" s="136">
        <f>ROUND(I9-K9,2)</f>
        <v>0</v>
      </c>
      <c r="M9" s="211" t="s">
        <v>205</v>
      </c>
    </row>
    <row r="10" spans="1:15" ht="12" thickBot="1" x14ac:dyDescent="0.25">
      <c r="A10" s="109" t="s">
        <v>17</v>
      </c>
      <c r="B10" s="247" t="s">
        <v>205</v>
      </c>
      <c r="C10" s="137"/>
      <c r="D10" s="138"/>
      <c r="E10" s="139" t="s">
        <v>289</v>
      </c>
      <c r="F10" s="128">
        <f>IF(VHP!D29&gt;0,VHP!D29,VHP!D29*-1)</f>
        <v>796134.58</v>
      </c>
      <c r="G10" s="141"/>
      <c r="H10" s="133" t="s">
        <v>285</v>
      </c>
      <c r="I10" s="124">
        <f>IF(ACT!C68&gt;0,ACT!C68,ACT!C68*-1)</f>
        <v>796134.58000000007</v>
      </c>
      <c r="J10" s="142"/>
      <c r="K10" s="143"/>
      <c r="L10" s="136">
        <f>ROUND(F10-I10,2)</f>
        <v>0</v>
      </c>
      <c r="M10" s="211" t="s">
        <v>205</v>
      </c>
    </row>
    <row r="11" spans="1:15" ht="12" thickBot="1" x14ac:dyDescent="0.25">
      <c r="A11" s="109" t="s">
        <v>19</v>
      </c>
      <c r="B11" s="247" t="s">
        <v>205</v>
      </c>
      <c r="C11" s="133" t="s">
        <v>275</v>
      </c>
      <c r="D11" s="144">
        <f>IF(ESF!E36&gt;0,ESF!E36,ESF!E36*-1)</f>
        <v>564561.11</v>
      </c>
      <c r="E11" s="145" t="s">
        <v>285</v>
      </c>
      <c r="F11" s="146">
        <f>IF(ACT!B68&gt;0,ACT!B68,ACT!B68*-1)</f>
        <v>564561.10999999987</v>
      </c>
      <c r="G11" s="147">
        <f t="shared" ref="G11:G28" si="0">ROUND(D11-F11,2)</f>
        <v>0</v>
      </c>
      <c r="H11" s="133" t="s">
        <v>275</v>
      </c>
      <c r="I11" s="148">
        <f>IF(ESF!F36&gt;0,ESF!F36,ESF!F36*-1)</f>
        <v>796134.58</v>
      </c>
      <c r="J11" s="135" t="s">
        <v>285</v>
      </c>
      <c r="K11" s="134">
        <f>IF(ACT!C68&gt;0,ACT!C68,ACT!C68*-1)</f>
        <v>796134.58000000007</v>
      </c>
      <c r="L11" s="136">
        <f>ROUND(I11-K11,2)</f>
        <v>0</v>
      </c>
      <c r="M11" s="211" t="s">
        <v>205</v>
      </c>
    </row>
    <row r="12" spans="1:15" x14ac:dyDescent="0.2">
      <c r="A12" s="110" t="s">
        <v>22</v>
      </c>
      <c r="B12" s="249" t="s">
        <v>162</v>
      </c>
      <c r="C12" s="149" t="s">
        <v>275</v>
      </c>
      <c r="D12" s="150">
        <f>IF(ESF!B5&gt;0,ESF!B5,ESF!B5*-1)</f>
        <v>4341077.66</v>
      </c>
      <c r="E12" s="151" t="s">
        <v>276</v>
      </c>
      <c r="F12" s="274">
        <f>IF(EAA!E5&gt;0,EAA!E5,EAA!E5*-1)</f>
        <v>4341077.6600000011</v>
      </c>
      <c r="G12" s="153">
        <f t="shared" si="0"/>
        <v>0</v>
      </c>
      <c r="H12" s="154" t="s">
        <v>275</v>
      </c>
      <c r="I12" s="275">
        <f>IF(ESF!C5&gt;0,ESF!C5,ESF!C5*-1)</f>
        <v>3973459.05</v>
      </c>
      <c r="J12" s="155" t="s">
        <v>276</v>
      </c>
      <c r="K12" s="198">
        <f>IF(EAA!B5&gt;0,EAA!B5,EAA!B5*-1)</f>
        <v>3973459.05</v>
      </c>
      <c r="L12" s="157">
        <f t="shared" ref="L12:L43" si="1">ROUND(I12-K12,2)</f>
        <v>0</v>
      </c>
      <c r="M12" s="212" t="s">
        <v>162</v>
      </c>
    </row>
    <row r="13" spans="1:15" x14ac:dyDescent="0.2">
      <c r="A13" s="111"/>
      <c r="B13" s="240" t="s">
        <v>164</v>
      </c>
      <c r="C13" s="158" t="s">
        <v>275</v>
      </c>
      <c r="D13" s="159">
        <f>IF(ESF!B6&gt;0,ESF!B6,ESF!B6*-1)</f>
        <v>502330.93</v>
      </c>
      <c r="E13" s="160" t="s">
        <v>276</v>
      </c>
      <c r="F13" s="140">
        <f>IF(EAA!E6&gt;0,EAA!E6,EAA!E6*-1)</f>
        <v>502330.93000000063</v>
      </c>
      <c r="G13" s="161">
        <f t="shared" si="0"/>
        <v>0</v>
      </c>
      <c r="H13" s="162" t="s">
        <v>275</v>
      </c>
      <c r="I13" s="163">
        <f>IF(ESF!C6&gt;0,ESF!C6,ESF!C6*-1)</f>
        <v>492055.16</v>
      </c>
      <c r="J13" s="139" t="s">
        <v>276</v>
      </c>
      <c r="K13" s="163">
        <f>IF(EAA!B6&gt;0,EAA!B6,EAA!B6*-1)</f>
        <v>492055.16</v>
      </c>
      <c r="L13" s="164">
        <f t="shared" si="1"/>
        <v>0</v>
      </c>
      <c r="M13" s="213" t="s">
        <v>164</v>
      </c>
    </row>
    <row r="14" spans="1:15" x14ac:dyDescent="0.2">
      <c r="A14" s="111"/>
      <c r="B14" s="240" t="s">
        <v>166</v>
      </c>
      <c r="C14" s="158" t="s">
        <v>275</v>
      </c>
      <c r="D14" s="159">
        <f>IF(ESF!B7&gt;0,ESF!B7,ESF!B7*-1)</f>
        <v>5447.71</v>
      </c>
      <c r="E14" s="160" t="s">
        <v>276</v>
      </c>
      <c r="F14" s="140">
        <f>IF(EAA!E7&gt;0,EAA!E7,EAA!E7*-1)</f>
        <v>5447.71</v>
      </c>
      <c r="G14" s="161">
        <f t="shared" si="0"/>
        <v>0</v>
      </c>
      <c r="H14" s="162" t="s">
        <v>275</v>
      </c>
      <c r="I14" s="163">
        <f>IF(ESF!C7&gt;0,ESF!C7,ESF!C7*-1)</f>
        <v>5447.71</v>
      </c>
      <c r="J14" s="139" t="s">
        <v>276</v>
      </c>
      <c r="K14" s="163">
        <f>IF(EAA!B7&gt;0,EAA!B7,EAA!B7*-1)</f>
        <v>5447.71</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4323370.16</v>
      </c>
      <c r="E21" s="160" t="s">
        <v>276</v>
      </c>
      <c r="F21" s="140">
        <f>IF(EAA!E15&gt;0,EAA!E15,EAA!E15*-1)</f>
        <v>4323370.16</v>
      </c>
      <c r="G21" s="161">
        <f t="shared" si="0"/>
        <v>0</v>
      </c>
      <c r="H21" s="162" t="s">
        <v>275</v>
      </c>
      <c r="I21" s="163">
        <f>IF(ESF!C18&gt;0,ESF!C18,ESF!C18*-1)</f>
        <v>4323370.16</v>
      </c>
      <c r="J21" s="139" t="s">
        <v>276</v>
      </c>
      <c r="K21" s="163">
        <f>IF(EAA!B15&gt;0,EAA!B15,EAA!B15*-1)</f>
        <v>4323370.16</v>
      </c>
      <c r="L21" s="164">
        <f t="shared" si="1"/>
        <v>0</v>
      </c>
      <c r="M21" s="213" t="s">
        <v>184</v>
      </c>
    </row>
    <row r="22" spans="1:13" x14ac:dyDescent="0.2">
      <c r="A22" s="111"/>
      <c r="B22" s="240" t="s">
        <v>186</v>
      </c>
      <c r="C22" s="158" t="s">
        <v>275</v>
      </c>
      <c r="D22" s="159">
        <f>IF(ESF!B19&gt;0,ESF!B19,ESF!B19*-1)</f>
        <v>3031280.48</v>
      </c>
      <c r="E22" s="160" t="s">
        <v>276</v>
      </c>
      <c r="F22" s="140">
        <f>IF(EAA!E16&gt;0,EAA!E16,EAA!E16*-1)</f>
        <v>3031280.48</v>
      </c>
      <c r="G22" s="161">
        <f t="shared" si="0"/>
        <v>0</v>
      </c>
      <c r="H22" s="162" t="s">
        <v>275</v>
      </c>
      <c r="I22" s="163">
        <f>IF(ESF!C19&gt;0,ESF!C19,ESF!C19*-1)</f>
        <v>3031280.48</v>
      </c>
      <c r="J22" s="139" t="s">
        <v>276</v>
      </c>
      <c r="K22" s="163">
        <f>IF(EAA!B16&gt;0,EAA!B16,EAA!B16*-1)</f>
        <v>3031280.48</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640661.59</v>
      </c>
      <c r="E24" s="160" t="s">
        <v>276</v>
      </c>
      <c r="F24" s="140">
        <f>IF(EAA!E18&gt;0,EAA!E18,EAA!E18*-1)</f>
        <v>640661.59</v>
      </c>
      <c r="G24" s="161">
        <f t="shared" si="0"/>
        <v>0</v>
      </c>
      <c r="H24" s="162" t="s">
        <v>275</v>
      </c>
      <c r="I24" s="163">
        <f>IF(ESF!C21&gt;0,ESF!C21,ESF!C21*-1)</f>
        <v>640661.59</v>
      </c>
      <c r="J24" s="139" t="s">
        <v>276</v>
      </c>
      <c r="K24" s="163">
        <f>IF(EAA!B18&gt;0,EAA!B18,EAA!B18*-1)</f>
        <v>640661.59</v>
      </c>
      <c r="L24" s="164">
        <f t="shared" si="1"/>
        <v>0</v>
      </c>
      <c r="M24" s="213" t="s">
        <v>190</v>
      </c>
    </row>
    <row r="25" spans="1:13" x14ac:dyDescent="0.2">
      <c r="A25" s="111"/>
      <c r="B25" s="240" t="s">
        <v>192</v>
      </c>
      <c r="C25" s="158" t="s">
        <v>275</v>
      </c>
      <c r="D25" s="159">
        <f>IF(ESF!B22&gt;0,ESF!B22,ESF!B22*-1)</f>
        <v>178703.41</v>
      </c>
      <c r="E25" s="160" t="s">
        <v>276</v>
      </c>
      <c r="F25" s="140">
        <f>IF(EAA!E19&gt;0,EAA!E19,EAA!E19*-1)</f>
        <v>178703.41</v>
      </c>
      <c r="G25" s="161">
        <f t="shared" si="0"/>
        <v>0</v>
      </c>
      <c r="H25" s="162" t="s">
        <v>275</v>
      </c>
      <c r="I25" s="163">
        <f>IF(ESF!C22&gt;0,ESF!C22,ESF!C22*-1)</f>
        <v>178703.41</v>
      </c>
      <c r="J25" s="139" t="s">
        <v>276</v>
      </c>
      <c r="K25" s="163">
        <f>IF(EAA!B19&gt;0,EAA!B19,EAA!B19*-1)</f>
        <v>178703.41</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4341077.66</v>
      </c>
      <c r="E28" s="176" t="s">
        <v>277</v>
      </c>
      <c r="F28" s="144">
        <f>IF(EFE!B65&gt;0,EFE!B65,EFE!B65*-1)</f>
        <v>4341077.66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3973459.05</v>
      </c>
      <c r="J29" s="135" t="s">
        <v>277</v>
      </c>
      <c r="K29" s="134">
        <f>IF(EFE!B63&gt;0,EFE!B63,EFE!B63*-1)</f>
        <v>3973459.05</v>
      </c>
      <c r="L29" s="136">
        <f t="shared" si="1"/>
        <v>0</v>
      </c>
      <c r="M29" s="211" t="s">
        <v>162</v>
      </c>
    </row>
    <row r="30" spans="1:13" ht="12" thickBot="1" x14ac:dyDescent="0.25">
      <c r="A30" s="109" t="s">
        <v>30</v>
      </c>
      <c r="B30" s="247" t="s">
        <v>278</v>
      </c>
      <c r="C30" s="174" t="s">
        <v>275</v>
      </c>
      <c r="D30" s="144">
        <f>IF(ESF!B28&gt;0,ESF!B28,ESF!B28*-1)</f>
        <v>11741548.760000002</v>
      </c>
      <c r="E30" s="135" t="s">
        <v>275</v>
      </c>
      <c r="F30" s="144">
        <f>IF(ESF!E48&gt;0,ESF!E48,ESF!E48*-1)</f>
        <v>11741548.76</v>
      </c>
      <c r="G30" s="147">
        <f>ROUND(D30-F30,2)</f>
        <v>0</v>
      </c>
      <c r="H30" s="133" t="s">
        <v>275</v>
      </c>
      <c r="I30" s="134">
        <f>IF(ESF!C28&gt;0,ESF!C28,ESF!C28*-1)</f>
        <v>11363654.380000001</v>
      </c>
      <c r="J30" s="135" t="s">
        <v>275</v>
      </c>
      <c r="K30" s="134">
        <f>IF(ESF!F48&gt;0,ESF!F48,ESF!F48*-1)</f>
        <v>11363654.380000001</v>
      </c>
      <c r="L30" s="136">
        <f t="shared" si="1"/>
        <v>0</v>
      </c>
      <c r="M30" s="211" t="s">
        <v>278</v>
      </c>
    </row>
    <row r="31" spans="1:13" ht="12" thickBot="1" x14ac:dyDescent="0.25">
      <c r="A31" s="109" t="s">
        <v>33</v>
      </c>
      <c r="B31" s="247" t="s">
        <v>279</v>
      </c>
      <c r="C31" s="174" t="s">
        <v>275</v>
      </c>
      <c r="D31" s="144">
        <f>IF(ESF!E26&gt;0,ESF!E26,ESF!E26*-1)</f>
        <v>531554.99</v>
      </c>
      <c r="E31" s="135" t="s">
        <v>290</v>
      </c>
      <c r="F31" s="144">
        <f>IF(ADP!E34&gt;0,ADP!E34,ADP!E34*-1)</f>
        <v>531554.99</v>
      </c>
      <c r="G31" s="147">
        <f>ROUND(D31-F31,2)</f>
        <v>0</v>
      </c>
      <c r="H31" s="133" t="s">
        <v>275</v>
      </c>
      <c r="I31" s="134">
        <f>IF(ESF!F26&gt;0,ESF!F26,ESF!F26*-1)</f>
        <v>718221.72</v>
      </c>
      <c r="J31" s="135" t="s">
        <v>290</v>
      </c>
      <c r="K31" s="134">
        <f>IF(ADP!D34&gt;0,ADP!D34,ADP!D34*-1)</f>
        <v>718221.72</v>
      </c>
      <c r="L31" s="136">
        <f t="shared" si="1"/>
        <v>0</v>
      </c>
      <c r="M31" s="211" t="s">
        <v>279</v>
      </c>
    </row>
    <row r="32" spans="1:13" x14ac:dyDescent="0.2">
      <c r="A32" s="110" t="s">
        <v>36</v>
      </c>
      <c r="B32" s="251" t="s">
        <v>201</v>
      </c>
      <c r="C32" s="290"/>
      <c r="D32" s="291"/>
      <c r="E32" s="291"/>
      <c r="F32" s="291"/>
      <c r="G32" s="292"/>
      <c r="H32" s="154" t="s">
        <v>275</v>
      </c>
      <c r="I32" s="156">
        <f>IF(ESF!F30&gt;0,ESF!F30,ESF!F30*-1)</f>
        <v>2401985.46</v>
      </c>
      <c r="J32" s="155" t="s">
        <v>289</v>
      </c>
      <c r="K32" s="156">
        <f>IF(VHP!B4&gt;0,VHP!B4,VHP!B4*-1)</f>
        <v>2401985.46</v>
      </c>
      <c r="L32" s="157">
        <f t="shared" si="1"/>
        <v>0</v>
      </c>
      <c r="M32" s="215" t="s">
        <v>201</v>
      </c>
    </row>
    <row r="33" spans="1:15" ht="12" thickBot="1" x14ac:dyDescent="0.25">
      <c r="A33" s="112"/>
      <c r="B33" s="252" t="s">
        <v>201</v>
      </c>
      <c r="C33" s="293"/>
      <c r="D33" s="294"/>
      <c r="E33" s="294"/>
      <c r="F33" s="294"/>
      <c r="G33" s="295"/>
      <c r="H33" s="182" t="s">
        <v>275</v>
      </c>
      <c r="I33" s="172">
        <f>IF(ESF!F30&gt;0,ESF!F30,ESF!F30*-1)</f>
        <v>2401985.46</v>
      </c>
      <c r="J33" s="171" t="s">
        <v>289</v>
      </c>
      <c r="K33" s="172">
        <f>IF(VHP!F4&gt;0,VHP!F4,VHP!F4*-1)</f>
        <v>2401985.46</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8243447.2000000002</v>
      </c>
      <c r="J34" s="135" t="s">
        <v>289</v>
      </c>
      <c r="K34" s="134">
        <f>IF(VHP!F9&gt;0,VHP!F9,VHP!F9*-1)</f>
        <v>8243447.2000000002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11209993.77</v>
      </c>
      <c r="E37" s="135" t="s">
        <v>289</v>
      </c>
      <c r="F37" s="144">
        <f>IF(VHP!F38&gt;0,VHP!F38,VHP!F38*-1)</f>
        <v>11209993.77</v>
      </c>
      <c r="G37" s="147">
        <f>ROUND(D37-F37,2)</f>
        <v>0</v>
      </c>
      <c r="H37" s="133" t="s">
        <v>275</v>
      </c>
      <c r="I37" s="134">
        <f>IF(ESF!F46&gt;0,ESF!F46,ESF!F46*-1)</f>
        <v>10645432.66</v>
      </c>
      <c r="J37" s="135" t="s">
        <v>289</v>
      </c>
      <c r="K37" s="134">
        <f>IF(VHP!F20&gt;0,VHP!F20,VHP!F20*-1)</f>
        <v>10645432.66</v>
      </c>
      <c r="L37" s="136">
        <f t="shared" si="1"/>
        <v>0</v>
      </c>
      <c r="M37" s="220" t="s">
        <v>280</v>
      </c>
    </row>
    <row r="38" spans="1:15" ht="22.5" x14ac:dyDescent="0.2">
      <c r="A38" s="110" t="s">
        <v>45</v>
      </c>
      <c r="B38" s="251" t="s">
        <v>281</v>
      </c>
      <c r="C38" s="290"/>
      <c r="D38" s="291"/>
      <c r="E38" s="291"/>
      <c r="F38" s="291"/>
      <c r="G38" s="292"/>
      <c r="H38" s="154" t="s">
        <v>289</v>
      </c>
      <c r="I38" s="156">
        <f>IF(VHP!B4&gt;0,VHP!B4,VHP!B4*-1)</f>
        <v>2401985.46</v>
      </c>
      <c r="J38" s="155" t="s">
        <v>275</v>
      </c>
      <c r="K38" s="156">
        <f>IF(ESF!F30&gt;0,ESF!F30,ESF!F30*-1)</f>
        <v>2401985.46</v>
      </c>
      <c r="L38" s="157">
        <f t="shared" si="1"/>
        <v>0</v>
      </c>
      <c r="M38" s="215" t="s">
        <v>281</v>
      </c>
    </row>
    <row r="39" spans="1:15" ht="23.25" thickBot="1" x14ac:dyDescent="0.25">
      <c r="A39" s="112"/>
      <c r="B39" s="252" t="s">
        <v>281</v>
      </c>
      <c r="C39" s="293"/>
      <c r="D39" s="294"/>
      <c r="E39" s="294"/>
      <c r="F39" s="294"/>
      <c r="G39" s="295"/>
      <c r="H39" s="182" t="s">
        <v>289</v>
      </c>
      <c r="I39" s="172">
        <f>IF(VHP!F4&gt;0,VHP!F4,VHP!F4*-1)</f>
        <v>2401985.46</v>
      </c>
      <c r="J39" s="171" t="s">
        <v>275</v>
      </c>
      <c r="K39" s="172">
        <f>IF(ESF!F30&gt;0,ESF!F30,ESF!F30*-1)</f>
        <v>2401985.46</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8243447.2000000002</v>
      </c>
      <c r="J40" s="135" t="s">
        <v>275</v>
      </c>
      <c r="K40" s="134">
        <f>IF(ESF!F35&gt;0,ESF!F35,ESF!F35*-1)</f>
        <v>8243447.2000000002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11209993.77</v>
      </c>
      <c r="E43" s="135" t="s">
        <v>275</v>
      </c>
      <c r="F43" s="183">
        <f>IF(ESF!E46&gt;0,ESF!E46,ESF!E46*-1)</f>
        <v>11209993.77</v>
      </c>
      <c r="G43" s="147">
        <f t="shared" ref="G43:G49" si="2">ROUND(D43-F43,2)</f>
        <v>0</v>
      </c>
      <c r="H43" s="133" t="s">
        <v>289</v>
      </c>
      <c r="I43" s="134">
        <f>IF(VHP!F20&gt;0,VHP!F20,VHP!F20*-1)</f>
        <v>10645432.66</v>
      </c>
      <c r="J43" s="135" t="s">
        <v>275</v>
      </c>
      <c r="K43" s="134">
        <f>IF(ESF!F46&gt;0,ESF!F46,ESF!F46*-1)</f>
        <v>10645432.66</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796134.58</v>
      </c>
      <c r="E50" s="135" t="s">
        <v>291</v>
      </c>
      <c r="F50" s="183">
        <f>IF(CSF!$B52&gt;0,CSF!$B52,CSF!$C52)</f>
        <v>796134.58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231573.46999999997</v>
      </c>
      <c r="E53" s="135" t="s">
        <v>291</v>
      </c>
      <c r="F53" s="183">
        <f>IF(CSF!$B51&gt;0,CSF!$B51,CSF!$C51)</f>
        <v>231573.47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564561.11</v>
      </c>
      <c r="E54" s="155" t="s">
        <v>275</v>
      </c>
      <c r="F54" s="184">
        <f>IF(ESF!E36&gt;0,ESF!E36,ESF!E36*-1)</f>
        <v>564561.11</v>
      </c>
      <c r="G54" s="153">
        <f t="shared" si="3"/>
        <v>0</v>
      </c>
      <c r="H54" s="293"/>
      <c r="I54" s="294"/>
      <c r="J54" s="294"/>
      <c r="K54" s="294"/>
      <c r="L54" s="295"/>
      <c r="M54" s="226" t="s">
        <v>156</v>
      </c>
    </row>
    <row r="55" spans="1:13" ht="12" thickBot="1" x14ac:dyDescent="0.25">
      <c r="A55" s="112"/>
      <c r="B55" s="259" t="s">
        <v>156</v>
      </c>
      <c r="C55" s="182" t="s">
        <v>289</v>
      </c>
      <c r="D55" s="168">
        <f>IF(VHP!D28&gt;0,VHP!D28,VHP!D28*-1)</f>
        <v>564561.11</v>
      </c>
      <c r="E55" s="171" t="s">
        <v>285</v>
      </c>
      <c r="F55" s="189">
        <f>IF(ACT!B68&gt;0,ACT!B68,ACT!B68*-1)</f>
        <v>564561.10999999987</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796134.58</v>
      </c>
      <c r="J56" s="199" t="s">
        <v>275</v>
      </c>
      <c r="K56" s="198">
        <f>IF(ESF!F36&gt;0,ESF!F36,ESF!F36*-1)</f>
        <v>796134.58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796134.58</v>
      </c>
      <c r="J57" s="139" t="s">
        <v>285</v>
      </c>
      <c r="K57" s="201">
        <f>IF(ACT!C68&gt;0,ACT!C68,ACT!C68*-1)</f>
        <v>796134.58000000007</v>
      </c>
      <c r="L57" s="164">
        <f t="shared" si="4"/>
        <v>0</v>
      </c>
      <c r="M57" s="224" t="s">
        <v>156</v>
      </c>
    </row>
    <row r="58" spans="1:13" x14ac:dyDescent="0.2">
      <c r="A58" s="120" t="s">
        <v>68</v>
      </c>
      <c r="B58" s="269" t="s">
        <v>206</v>
      </c>
      <c r="C58" s="187" t="s">
        <v>289</v>
      </c>
      <c r="D58" s="140">
        <f>IF(VHP!D29&gt;0,VHP!D29,VHP!D29*-1)</f>
        <v>796134.58</v>
      </c>
      <c r="E58" s="195"/>
      <c r="F58" s="195"/>
      <c r="G58" s="195"/>
      <c r="H58" s="302"/>
      <c r="I58" s="303"/>
      <c r="J58" s="139" t="s">
        <v>275</v>
      </c>
      <c r="K58" s="163">
        <f>IF(ESF!F36&gt;0,ESF!F36,ESF!F36*-1)</f>
        <v>796134.58</v>
      </c>
      <c r="L58" s="164">
        <f>ROUND((D58-K58),2)</f>
        <v>0</v>
      </c>
      <c r="M58" s="228" t="s">
        <v>206</v>
      </c>
    </row>
    <row r="59" spans="1:13" ht="12" thickBot="1" x14ac:dyDescent="0.25">
      <c r="A59" s="112"/>
      <c r="B59" s="270" t="s">
        <v>206</v>
      </c>
      <c r="C59" s="190" t="s">
        <v>289</v>
      </c>
      <c r="D59" s="191">
        <f>IF(VHP!D29&gt;0,VHP!D29,VHP!D29*-1)</f>
        <v>796134.58</v>
      </c>
      <c r="E59" s="195"/>
      <c r="F59" s="195"/>
      <c r="G59" s="195"/>
      <c r="H59" s="296"/>
      <c r="I59" s="304"/>
      <c r="J59" s="192" t="s">
        <v>286</v>
      </c>
      <c r="K59" s="201">
        <f>IF(ACT!C68&gt;0,ACT!C68,ACT!C68*-1)</f>
        <v>796134.58000000007</v>
      </c>
      <c r="L59" s="202">
        <f>ROUND((D59-K59),2)</f>
        <v>0</v>
      </c>
      <c r="M59" s="223" t="s">
        <v>206</v>
      </c>
    </row>
    <row r="60" spans="1:13" ht="12" thickBot="1" x14ac:dyDescent="0.25">
      <c r="A60" s="115" t="s">
        <v>72</v>
      </c>
      <c r="B60" s="262" t="s">
        <v>162</v>
      </c>
      <c r="C60" s="133" t="s">
        <v>291</v>
      </c>
      <c r="D60" s="183">
        <f>IF(CSF!$B5&gt;0,CSF!$B5,CSF!$C5)</f>
        <v>367618.61</v>
      </c>
      <c r="E60" s="135" t="s">
        <v>277</v>
      </c>
      <c r="F60" s="183">
        <f>IF(EFE!B61&gt;0,EFE!B61,EFE!B61*-1)</f>
        <v>367618.6100000001</v>
      </c>
      <c r="G60" s="147">
        <f>ROUND(D60-F60,2)</f>
        <v>0</v>
      </c>
      <c r="H60" s="290"/>
      <c r="I60" s="291"/>
      <c r="J60" s="291"/>
      <c r="K60" s="291"/>
      <c r="L60" s="292"/>
      <c r="M60" s="229" t="s">
        <v>162</v>
      </c>
    </row>
    <row r="61" spans="1:13" x14ac:dyDescent="0.2">
      <c r="A61" s="113" t="s">
        <v>75</v>
      </c>
      <c r="B61" s="263" t="s">
        <v>162</v>
      </c>
      <c r="C61" s="154" t="s">
        <v>291</v>
      </c>
      <c r="D61" s="184">
        <f>IF(CSF!$B5&gt;0,CSF!$B5,CSF!$C5)</f>
        <v>367618.61</v>
      </c>
      <c r="E61" s="155" t="s">
        <v>276</v>
      </c>
      <c r="F61" s="184">
        <f>IF(EAA!F5&gt;0,EAA!F5,EAA!F5*-1)</f>
        <v>367618.61000000127</v>
      </c>
      <c r="G61" s="153">
        <f>ROUND(D61-F61,2)</f>
        <v>0</v>
      </c>
      <c r="H61" s="293"/>
      <c r="I61" s="294"/>
      <c r="J61" s="294"/>
      <c r="K61" s="294"/>
      <c r="L61" s="295"/>
      <c r="M61" s="230" t="s">
        <v>162</v>
      </c>
    </row>
    <row r="62" spans="1:13" x14ac:dyDescent="0.2">
      <c r="A62" s="116"/>
      <c r="B62" s="243" t="s">
        <v>164</v>
      </c>
      <c r="C62" s="187" t="s">
        <v>291</v>
      </c>
      <c r="D62" s="188">
        <f>IF(CSF!$B6&gt;0,CSF!$B6,CSF!$C6)</f>
        <v>10275.77</v>
      </c>
      <c r="E62" s="139" t="s">
        <v>276</v>
      </c>
      <c r="F62" s="188">
        <f>IF(EAA!F6&gt;0,EAA!F6,EAA!F6*-1)</f>
        <v>10275.770000000659</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231573.47</v>
      </c>
      <c r="E80" s="135" t="s">
        <v>289</v>
      </c>
      <c r="F80" s="183">
        <f>IF((VHP!D28+VHP!D29)&gt;0,VHP!D28+VHP!D29,(VHP!D28+VHP!D29)*-1)</f>
        <v>231573.46999999997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367618.6100000001</v>
      </c>
      <c r="E81" s="135" t="s">
        <v>291</v>
      </c>
      <c r="F81" s="183">
        <f>IF(CSF!$B5&gt;0,CSF!$B5,CSF!$C5)</f>
        <v>367618.61</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4341077.66</v>
      </c>
      <c r="E82" s="135" t="s">
        <v>275</v>
      </c>
      <c r="F82" s="183">
        <f>IF(ESF!B5&gt;0,ESF!B5,ESF!B5*-1)</f>
        <v>4341077.66</v>
      </c>
      <c r="G82" s="147">
        <f t="shared" si="6"/>
        <v>0</v>
      </c>
      <c r="H82" s="133" t="s">
        <v>277</v>
      </c>
      <c r="I82" s="134">
        <f>IF(EFE!C65&gt;0,EFE!C65,EFE!C65*-1)</f>
        <v>3973459.05</v>
      </c>
      <c r="J82" s="135" t="s">
        <v>275</v>
      </c>
      <c r="K82" s="134">
        <f>IF(ESF!C5&gt;0,ESF!C5,ESF!C5*-1)</f>
        <v>3973459.05</v>
      </c>
      <c r="L82" s="136">
        <f t="shared" ref="L82:L99" si="7">ROUND(I82-K82,2)</f>
        <v>0</v>
      </c>
      <c r="M82" s="211" t="s">
        <v>248</v>
      </c>
    </row>
    <row r="83" spans="1:13" ht="23.25" thickBot="1" x14ac:dyDescent="0.25">
      <c r="A83" s="115" t="s">
        <v>89</v>
      </c>
      <c r="B83" s="247" t="s">
        <v>247</v>
      </c>
      <c r="C83" s="203" t="s">
        <v>277</v>
      </c>
      <c r="D83" s="144">
        <f>IF(EFE!B63&gt;0,EFE!B63,EFE!B63*-1)</f>
        <v>3973459.05</v>
      </c>
      <c r="E83" s="305"/>
      <c r="F83" s="300"/>
      <c r="G83" s="300"/>
      <c r="H83" s="300"/>
      <c r="I83" s="306"/>
      <c r="J83" s="135" t="s">
        <v>275</v>
      </c>
      <c r="K83" s="204">
        <f>IF(ESF!C5&gt;0,ESF!C5,ESF!C5*-1)</f>
        <v>3973459.05</v>
      </c>
      <c r="L83" s="136">
        <f>ROUND(D83-K83,2)</f>
        <v>0</v>
      </c>
      <c r="M83" s="211" t="s">
        <v>247</v>
      </c>
    </row>
    <row r="84" spans="1:13" x14ac:dyDescent="0.2">
      <c r="A84" s="113" t="s">
        <v>91</v>
      </c>
      <c r="B84" s="265" t="s">
        <v>162</v>
      </c>
      <c r="C84" s="154" t="s">
        <v>276</v>
      </c>
      <c r="D84" s="274">
        <f>IF(EAA!E5&gt;0,EAA!E5,EAA!E5*-1)</f>
        <v>4341077.6600000011</v>
      </c>
      <c r="E84" s="155" t="s">
        <v>275</v>
      </c>
      <c r="F84" s="276">
        <f>IF(ESF!B5&gt;0,ESF!B5,ESF!B5*-1)</f>
        <v>4341077.66</v>
      </c>
      <c r="G84" s="153">
        <f t="shared" ref="G84:G99" si="8">ROUND(D84-F84,2)</f>
        <v>0</v>
      </c>
      <c r="H84" s="154" t="s">
        <v>276</v>
      </c>
      <c r="I84" s="128">
        <f>IF(EAA!B5&gt;0,EAA!B5,EAA!B5*-1)</f>
        <v>3973459.05</v>
      </c>
      <c r="J84" s="155" t="s">
        <v>275</v>
      </c>
      <c r="K84" s="156">
        <f>IF(ESF!C5&gt;0,ESF!C5,ESF!C5*-1)</f>
        <v>3973459.05</v>
      </c>
      <c r="L84" s="157">
        <f t="shared" si="7"/>
        <v>0</v>
      </c>
      <c r="M84" s="233" t="s">
        <v>162</v>
      </c>
    </row>
    <row r="85" spans="1:13" x14ac:dyDescent="0.2">
      <c r="A85" s="116"/>
      <c r="B85" s="244" t="s">
        <v>164</v>
      </c>
      <c r="C85" s="187" t="s">
        <v>276</v>
      </c>
      <c r="D85" s="140">
        <f>IF(EAA!E6&gt;0,EAA!E6,EAA!E6*-1)</f>
        <v>502330.93000000063</v>
      </c>
      <c r="E85" s="139" t="s">
        <v>275</v>
      </c>
      <c r="F85" s="188">
        <f>IF(ESF!B6&gt;0,ESF!B6,ESF!B6*-1)</f>
        <v>502330.93</v>
      </c>
      <c r="G85" s="161">
        <f t="shared" si="8"/>
        <v>0</v>
      </c>
      <c r="H85" s="187" t="s">
        <v>276</v>
      </c>
      <c r="I85" s="163">
        <f>IF(EAA!B6&gt;0,EAA!B6,EAA!B6*-1)</f>
        <v>492055.16</v>
      </c>
      <c r="J85" s="139" t="s">
        <v>275</v>
      </c>
      <c r="K85" s="163">
        <f>IF(ESF!C6&gt;0,ESF!C6,ESF!C6*-1)</f>
        <v>492055.16</v>
      </c>
      <c r="L85" s="164">
        <f t="shared" si="7"/>
        <v>0</v>
      </c>
      <c r="M85" s="234" t="s">
        <v>164</v>
      </c>
    </row>
    <row r="86" spans="1:13" x14ac:dyDescent="0.2">
      <c r="A86" s="116"/>
      <c r="B86" s="244" t="s">
        <v>166</v>
      </c>
      <c r="C86" s="187" t="s">
        <v>276</v>
      </c>
      <c r="D86" s="140">
        <f>IF(EAA!E7&gt;0,EAA!E7,EAA!E7*-1)</f>
        <v>5447.71</v>
      </c>
      <c r="E86" s="139" t="s">
        <v>275</v>
      </c>
      <c r="F86" s="188">
        <f>IF(ESF!B7&gt;0,ESF!B7,ESF!B7*-1)</f>
        <v>5447.71</v>
      </c>
      <c r="G86" s="161">
        <f t="shared" si="8"/>
        <v>0</v>
      </c>
      <c r="H86" s="187" t="s">
        <v>276</v>
      </c>
      <c r="I86" s="163">
        <f>IF(EAA!B7&gt;0,EAA!B7,EAA!B7*-1)</f>
        <v>5447.71</v>
      </c>
      <c r="J86" s="139" t="s">
        <v>275</v>
      </c>
      <c r="K86" s="163">
        <f>IF(ESF!C7&gt;0,ESF!C7,ESF!C7*-1)</f>
        <v>5447.71</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4323370.16</v>
      </c>
      <c r="E93" s="139" t="s">
        <v>275</v>
      </c>
      <c r="F93" s="188">
        <f>IF(ESF!B18&gt;0,ESF!B18,ESF!B18*-1)</f>
        <v>4323370.16</v>
      </c>
      <c r="G93" s="161">
        <f t="shared" si="8"/>
        <v>0</v>
      </c>
      <c r="H93" s="187" t="s">
        <v>276</v>
      </c>
      <c r="I93" s="163">
        <f>IF(EAA!B15&gt;0,EAA!B15,EAA!B15*-1)</f>
        <v>4323370.16</v>
      </c>
      <c r="J93" s="139" t="s">
        <v>275</v>
      </c>
      <c r="K93" s="163">
        <f>IF(ESF!C18&gt;0,ESF!C18,ESF!C18*-1)</f>
        <v>4323370.16</v>
      </c>
      <c r="L93" s="164">
        <f t="shared" si="7"/>
        <v>0</v>
      </c>
      <c r="M93" s="234" t="s">
        <v>184</v>
      </c>
    </row>
    <row r="94" spans="1:13" x14ac:dyDescent="0.2">
      <c r="A94" s="116"/>
      <c r="B94" s="244" t="s">
        <v>186</v>
      </c>
      <c r="C94" s="187" t="s">
        <v>276</v>
      </c>
      <c r="D94" s="140">
        <f>IF(EAA!E16&gt;0,EAA!E16,EAA!E16*-1)</f>
        <v>3031280.48</v>
      </c>
      <c r="E94" s="139" t="s">
        <v>275</v>
      </c>
      <c r="F94" s="188">
        <f>IF(ESF!B19&gt;0,ESF!B19,ESF!B19*-1)</f>
        <v>3031280.48</v>
      </c>
      <c r="G94" s="161">
        <f t="shared" si="8"/>
        <v>0</v>
      </c>
      <c r="H94" s="187" t="s">
        <v>276</v>
      </c>
      <c r="I94" s="163">
        <f>IF(EAA!B16&gt;0,EAA!B16,EAA!B16*-1)</f>
        <v>3031280.48</v>
      </c>
      <c r="J94" s="139" t="s">
        <v>275</v>
      </c>
      <c r="K94" s="163">
        <f>IF(ESF!C19&gt;0,ESF!C19,ESF!C19*-1)</f>
        <v>3031280.48</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640661.59</v>
      </c>
      <c r="E96" s="139" t="s">
        <v>275</v>
      </c>
      <c r="F96" s="188">
        <f>IF(ESF!B21&gt;0,ESF!B21,ESF!B21*-1)</f>
        <v>640661.59</v>
      </c>
      <c r="G96" s="161">
        <f t="shared" si="8"/>
        <v>0</v>
      </c>
      <c r="H96" s="187" t="s">
        <v>276</v>
      </c>
      <c r="I96" s="163">
        <f>IF(EAA!B18&gt;0,EAA!B18,EAA!B18*-1)</f>
        <v>640661.59</v>
      </c>
      <c r="J96" s="139" t="s">
        <v>275</v>
      </c>
      <c r="K96" s="163">
        <f>IF(ESF!C21&gt;0,ESF!C21,ESF!C21*-1)</f>
        <v>640661.59</v>
      </c>
      <c r="L96" s="164">
        <f t="shared" si="7"/>
        <v>0</v>
      </c>
      <c r="M96" s="234" t="s">
        <v>190</v>
      </c>
    </row>
    <row r="97" spans="1:13" x14ac:dyDescent="0.2">
      <c r="A97" s="116"/>
      <c r="B97" s="244" t="s">
        <v>192</v>
      </c>
      <c r="C97" s="187" t="s">
        <v>276</v>
      </c>
      <c r="D97" s="140">
        <f>IF(EAA!E19&gt;0,EAA!E19,EAA!E19*-1)</f>
        <v>178703.41</v>
      </c>
      <c r="E97" s="139" t="s">
        <v>275</v>
      </c>
      <c r="F97" s="188">
        <f>IF(ESF!B22&gt;0,ESF!B22,ESF!B22*-1)</f>
        <v>178703.41</v>
      </c>
      <c r="G97" s="161">
        <f t="shared" si="8"/>
        <v>0</v>
      </c>
      <c r="H97" s="187" t="s">
        <v>276</v>
      </c>
      <c r="I97" s="163">
        <f>IF(EAA!B19&gt;0,EAA!B19,EAA!B19*-1)</f>
        <v>178703.41</v>
      </c>
      <c r="J97" s="139" t="s">
        <v>275</v>
      </c>
      <c r="K97" s="163">
        <f>IF(ESF!C22&gt;0,ESF!C22,ESF!C22*-1)</f>
        <v>178703.41</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367618.61000000127</v>
      </c>
      <c r="E100" s="199" t="s">
        <v>291</v>
      </c>
      <c r="F100" s="206">
        <f>IF(CSF!$B5&gt;0,CSF!$B5,CSF!$C5)</f>
        <v>367618.61</v>
      </c>
      <c r="G100" s="207">
        <f>ROUND(D100-F100,2)</f>
        <v>0</v>
      </c>
      <c r="H100" s="293"/>
      <c r="I100" s="294"/>
      <c r="J100" s="294"/>
      <c r="K100" s="208"/>
      <c r="L100" s="209"/>
      <c r="M100" s="236" t="s">
        <v>162</v>
      </c>
    </row>
    <row r="101" spans="1:13" x14ac:dyDescent="0.2">
      <c r="A101" s="101"/>
      <c r="B101" s="245" t="s">
        <v>164</v>
      </c>
      <c r="C101" s="187" t="s">
        <v>276</v>
      </c>
      <c r="D101" s="205">
        <f>IF(EAA!F6&gt;0,EAA!F6,EAA!F6*-1)</f>
        <v>10275.770000000659</v>
      </c>
      <c r="E101" s="139" t="s">
        <v>291</v>
      </c>
      <c r="F101" s="188">
        <f>IF(CSF!$B6&gt;0,CSF!$B6,CSF!$C6)</f>
        <v>10275.77</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531554.99</v>
      </c>
      <c r="E116" s="135" t="s">
        <v>275</v>
      </c>
      <c r="F116" s="144">
        <f>IF(ESF!E26&gt;0,ADP!E34,ADP!E34*-1)</f>
        <v>531554.99</v>
      </c>
      <c r="G116" s="147">
        <f>ROUND(D116-F116,2)</f>
        <v>0</v>
      </c>
      <c r="H116" s="133" t="s">
        <v>290</v>
      </c>
      <c r="I116" s="134">
        <f>IF(ADP!D34&gt;0,ADP!D34,ADP!D34*-1)</f>
        <v>718221.72</v>
      </c>
      <c r="J116" s="135" t="s">
        <v>275</v>
      </c>
      <c r="K116" s="134">
        <f>IF(ESF!F26&gt;0,ESF!F26,ESF!F26*-1)</f>
        <v>718221.72</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815152.5</v>
      </c>
      <c r="C4" s="14">
        <f>SUM(C5:C11)</f>
        <v>2569960.9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815152.5</v>
      </c>
      <c r="C11" s="16">
        <v>2569960.9</v>
      </c>
      <c r="D11" s="17">
        <v>4170</v>
      </c>
    </row>
    <row r="12" spans="1:4" ht="11.25" customHeight="1" x14ac:dyDescent="0.25">
      <c r="A12" s="15"/>
      <c r="B12" s="11"/>
      <c r="C12" s="11"/>
      <c r="D12" s="12"/>
    </row>
    <row r="13" spans="1:4" ht="33.75" x14ac:dyDescent="0.25">
      <c r="A13" s="13" t="s">
        <v>111</v>
      </c>
      <c r="B13" s="14">
        <f>SUM(B14:B15)</f>
        <v>2545252.7999999998</v>
      </c>
      <c r="C13" s="14">
        <f>SUM(C14:C15)</f>
        <v>9885852.3800000008</v>
      </c>
      <c r="D13" s="12"/>
    </row>
    <row r="14" spans="1:4" ht="22.5" x14ac:dyDescent="0.2">
      <c r="A14" s="15" t="s">
        <v>112</v>
      </c>
      <c r="B14" s="16">
        <v>0</v>
      </c>
      <c r="C14" s="16">
        <v>0</v>
      </c>
      <c r="D14" s="17">
        <v>4210</v>
      </c>
    </row>
    <row r="15" spans="1:4" ht="11.25" customHeight="1" x14ac:dyDescent="0.2">
      <c r="A15" s="15" t="s">
        <v>113</v>
      </c>
      <c r="B15" s="16">
        <v>2545252.7999999998</v>
      </c>
      <c r="C15" s="16">
        <v>9885852.3800000008</v>
      </c>
      <c r="D15" s="17">
        <v>4220</v>
      </c>
    </row>
    <row r="16" spans="1:4" ht="11.25" customHeight="1" x14ac:dyDescent="0.25">
      <c r="A16" s="15"/>
      <c r="B16" s="11"/>
      <c r="C16" s="11"/>
      <c r="D16" s="12"/>
    </row>
    <row r="17" spans="1:5" ht="11.25" customHeight="1" x14ac:dyDescent="0.25">
      <c r="A17" s="13" t="s">
        <v>114</v>
      </c>
      <c r="B17" s="14">
        <f>SUM(B18:B22)</f>
        <v>12733.99</v>
      </c>
      <c r="C17" s="14">
        <f>SUM(C18:C22)</f>
        <v>862943.09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12733.99</v>
      </c>
      <c r="C22" s="16">
        <v>862943.09</v>
      </c>
      <c r="D22" s="17">
        <v>4390</v>
      </c>
    </row>
    <row r="23" spans="1:5" ht="11.25" customHeight="1" x14ac:dyDescent="0.25">
      <c r="A23" s="18"/>
      <c r="B23" s="11"/>
      <c r="C23" s="11"/>
      <c r="D23" s="12"/>
    </row>
    <row r="24" spans="1:5" ht="11.25" customHeight="1" x14ac:dyDescent="0.25">
      <c r="A24" s="10" t="s">
        <v>120</v>
      </c>
      <c r="B24" s="14">
        <f>SUM(B4+B13+B17)</f>
        <v>3373139.29</v>
      </c>
      <c r="C24" s="19">
        <f>SUM(C4+C13+C17)</f>
        <v>13318756.370000001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2754183.9000000004</v>
      </c>
      <c r="C27" s="14">
        <f>SUM(C28:C30)</f>
        <v>12207979.620000001</v>
      </c>
      <c r="D27" s="12"/>
    </row>
    <row r="28" spans="1:5" ht="11.25" customHeight="1" x14ac:dyDescent="0.2">
      <c r="A28" s="15" t="s">
        <v>123</v>
      </c>
      <c r="B28" s="16">
        <v>2195745.27</v>
      </c>
      <c r="C28" s="16">
        <v>9395628.75</v>
      </c>
      <c r="D28" s="17">
        <v>5110</v>
      </c>
    </row>
    <row r="29" spans="1:5" ht="11.25" customHeight="1" x14ac:dyDescent="0.2">
      <c r="A29" s="15" t="s">
        <v>124</v>
      </c>
      <c r="B29" s="16">
        <v>236592.66</v>
      </c>
      <c r="C29" s="16">
        <v>1086884.6200000001</v>
      </c>
      <c r="D29" s="17">
        <v>5120</v>
      </c>
    </row>
    <row r="30" spans="1:5" ht="11.25" customHeight="1" x14ac:dyDescent="0.2">
      <c r="A30" s="15" t="s">
        <v>125</v>
      </c>
      <c r="B30" s="16">
        <v>321845.96999999997</v>
      </c>
      <c r="C30" s="16">
        <v>1725466.25</v>
      </c>
      <c r="D30" s="17">
        <v>5130</v>
      </c>
    </row>
    <row r="31" spans="1:5" ht="11.25" customHeight="1" x14ac:dyDescent="0.25">
      <c r="A31" s="15"/>
      <c r="B31" s="11"/>
      <c r="C31" s="11"/>
      <c r="D31" s="12"/>
    </row>
    <row r="32" spans="1:5" ht="11.25" customHeight="1" x14ac:dyDescent="0.25">
      <c r="A32" s="13" t="s">
        <v>126</v>
      </c>
      <c r="B32" s="14">
        <f>SUM(B33:B41)</f>
        <v>54394.28</v>
      </c>
      <c r="C32" s="14">
        <f>SUM(C33:C41)</f>
        <v>226637.31</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54394.28</v>
      </c>
      <c r="C36" s="16">
        <v>226637.31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88004.86</v>
      </c>
      <c r="D55" s="12"/>
    </row>
    <row r="56" spans="1:4" ht="11.25" customHeight="1" x14ac:dyDescent="0.2">
      <c r="A56" s="15" t="s">
        <v>147</v>
      </c>
      <c r="B56" s="16">
        <v>0</v>
      </c>
      <c r="C56" s="16">
        <v>88004.86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2808578.18</v>
      </c>
      <c r="C66" s="19">
        <f>C63+C55+C48+C43+C32+C27</f>
        <v>12522621.790000001</v>
      </c>
      <c r="D66" s="12"/>
      <c r="E66" s="12"/>
    </row>
    <row r="67" spans="1:8" ht="11.25" customHeight="1" x14ac:dyDescent="0.25">
      <c r="A67" s="20"/>
      <c r="B67" s="11"/>
      <c r="C67" s="11"/>
      <c r="D67" s="12"/>
      <c r="E67" s="12"/>
    </row>
    <row r="68" spans="1:8" s="12" customFormat="1" x14ac:dyDescent="0.25">
      <c r="A68" s="10" t="s">
        <v>156</v>
      </c>
      <c r="B68" s="14">
        <f>B24-B66</f>
        <v>564561.10999999987</v>
      </c>
      <c r="C68" s="14">
        <f>C24-C66</f>
        <v>796134.58000000007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4341077.66</v>
      </c>
      <c r="C5" s="28">
        <v>3973459.05</v>
      </c>
      <c r="D5" s="15" t="s">
        <v>163</v>
      </c>
      <c r="E5" s="28">
        <v>531554.99</v>
      </c>
      <c r="F5" s="29">
        <v>718221.72</v>
      </c>
    </row>
    <row r="6" spans="1:6" x14ac:dyDescent="0.25">
      <c r="A6" s="15" t="s">
        <v>164</v>
      </c>
      <c r="B6" s="28">
        <v>502330.93</v>
      </c>
      <c r="C6" s="28">
        <v>492055.16</v>
      </c>
      <c r="D6" s="15" t="s">
        <v>165</v>
      </c>
      <c r="E6" s="28">
        <v>0</v>
      </c>
      <c r="F6" s="29">
        <v>0</v>
      </c>
    </row>
    <row r="7" spans="1:6" x14ac:dyDescent="0.25">
      <c r="A7" s="15" t="s">
        <v>166</v>
      </c>
      <c r="B7" s="28">
        <v>5447.71</v>
      </c>
      <c r="C7" s="28">
        <v>5447.71</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4848856.3</v>
      </c>
      <c r="C13" s="30">
        <f>SUM(C5:C11)</f>
        <v>4470961.92</v>
      </c>
      <c r="D13" s="18"/>
      <c r="E13" s="31"/>
      <c r="F13" s="32"/>
    </row>
    <row r="14" spans="1:6" x14ac:dyDescent="0.25">
      <c r="A14" s="20"/>
      <c r="B14" s="26"/>
      <c r="C14" s="26"/>
      <c r="D14" s="13" t="s">
        <v>178</v>
      </c>
      <c r="E14" s="14">
        <f>SUM(E5:E12)</f>
        <v>531554.99</v>
      </c>
      <c r="F14" s="19">
        <f>SUM(F5:F12)</f>
        <v>718221.72</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4323370.16</v>
      </c>
      <c r="C18" s="28">
        <v>4323370.16</v>
      </c>
      <c r="D18" s="15" t="s">
        <v>185</v>
      </c>
      <c r="E18" s="28">
        <v>0</v>
      </c>
      <c r="F18" s="29">
        <v>0</v>
      </c>
    </row>
    <row r="19" spans="1:6" x14ac:dyDescent="0.25">
      <c r="A19" s="15" t="s">
        <v>186</v>
      </c>
      <c r="B19" s="28">
        <v>3031280.48</v>
      </c>
      <c r="C19" s="28">
        <v>3031280.48</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-640661.59</v>
      </c>
      <c r="C21" s="28">
        <v>-640661.59</v>
      </c>
      <c r="D21" s="15" t="s">
        <v>191</v>
      </c>
      <c r="E21" s="28">
        <v>0</v>
      </c>
      <c r="F21" s="29">
        <v>0</v>
      </c>
    </row>
    <row r="22" spans="1:6" x14ac:dyDescent="0.25">
      <c r="A22" s="15" t="s">
        <v>192</v>
      </c>
      <c r="B22" s="28">
        <v>178703.41</v>
      </c>
      <c r="C22" s="28">
        <v>178703.41</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6892692.4600000009</v>
      </c>
      <c r="C26" s="30">
        <f>SUM(C16:C24)</f>
        <v>6892692.4600000009</v>
      </c>
      <c r="D26" s="33" t="s">
        <v>198</v>
      </c>
      <c r="E26" s="30">
        <f>SUM(E24+E14)</f>
        <v>531554.99</v>
      </c>
      <c r="F26" s="19">
        <f>SUM(F14+F24)</f>
        <v>718221.72</v>
      </c>
    </row>
    <row r="27" spans="1:6" x14ac:dyDescent="0.25">
      <c r="A27" s="20"/>
      <c r="B27" s="26"/>
      <c r="C27" s="26"/>
      <c r="D27" s="20"/>
      <c r="E27" s="26"/>
      <c r="F27" s="32"/>
    </row>
    <row r="28" spans="1:6" x14ac:dyDescent="0.25">
      <c r="A28" s="13" t="s">
        <v>199</v>
      </c>
      <c r="B28" s="30">
        <f>B13+B26</f>
        <v>11741548.760000002</v>
      </c>
      <c r="C28" s="30">
        <f>C13+C26</f>
        <v>11363654.380000001</v>
      </c>
      <c r="D28" s="10" t="s">
        <v>200</v>
      </c>
      <c r="E28" s="26"/>
      <c r="F28" s="26"/>
    </row>
    <row r="29" spans="1:6" x14ac:dyDescent="0.25">
      <c r="A29" s="34"/>
      <c r="B29" s="35"/>
      <c r="C29" s="36"/>
      <c r="D29" s="20"/>
      <c r="E29" s="26"/>
      <c r="F29" s="26"/>
    </row>
    <row r="30" spans="1:6" x14ac:dyDescent="0.25">
      <c r="A30" s="37"/>
      <c r="B30" s="35"/>
      <c r="C30" s="36"/>
      <c r="D30" s="13" t="s">
        <v>201</v>
      </c>
      <c r="E30" s="30">
        <f>SUM(E31:E33)</f>
        <v>2401985.46</v>
      </c>
      <c r="F30" s="19">
        <f>SUM(F31:F33)</f>
        <v>2401985.46</v>
      </c>
    </row>
    <row r="31" spans="1:6" x14ac:dyDescent="0.25">
      <c r="A31" s="37"/>
      <c r="B31" s="35"/>
      <c r="C31" s="36"/>
      <c r="D31" s="15" t="s">
        <v>138</v>
      </c>
      <c r="E31" s="28">
        <v>2401985.46</v>
      </c>
      <c r="F31" s="29">
        <v>2401985.46</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8808008.3100000005</v>
      </c>
      <c r="F35" s="19">
        <f>SUM(F36:F40)</f>
        <v>8243447.2000000002</v>
      </c>
    </row>
    <row r="36" spans="1:6" x14ac:dyDescent="0.25">
      <c r="A36" s="37"/>
      <c r="B36" s="35"/>
      <c r="C36" s="36"/>
      <c r="D36" s="15" t="s">
        <v>205</v>
      </c>
      <c r="E36" s="28">
        <v>564561.11</v>
      </c>
      <c r="F36" s="29">
        <v>796134.58</v>
      </c>
    </row>
    <row r="37" spans="1:6" x14ac:dyDescent="0.25">
      <c r="A37" s="37"/>
      <c r="B37" s="35"/>
      <c r="C37" s="36"/>
      <c r="D37" s="15" t="s">
        <v>206</v>
      </c>
      <c r="E37" s="28">
        <v>8243447.2000000002</v>
      </c>
      <c r="F37" s="29">
        <v>7447312.6200000001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11209993.77</v>
      </c>
      <c r="F46" s="19">
        <f>SUM(F42+F35+F30)</f>
        <v>10645432.66</v>
      </c>
    </row>
    <row r="47" spans="1:6" x14ac:dyDescent="0.25">
      <c r="A47" s="34"/>
      <c r="B47" s="35"/>
      <c r="C47" s="36"/>
      <c r="D47" s="20"/>
      <c r="E47" s="26"/>
      <c r="F47" s="32"/>
    </row>
    <row r="48" spans="1:6" x14ac:dyDescent="0.25">
      <c r="A48" s="34"/>
      <c r="B48" s="35"/>
      <c r="C48" s="36"/>
      <c r="D48" s="13" t="s">
        <v>214</v>
      </c>
      <c r="E48" s="30">
        <f>E46+E26</f>
        <v>11741548.76</v>
      </c>
      <c r="F48" s="30">
        <f>F46+F26</f>
        <v>11363654.380000001</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2401985.46</v>
      </c>
      <c r="C4" s="46"/>
      <c r="D4" s="46"/>
      <c r="E4" s="46"/>
      <c r="F4" s="48">
        <f>SUM(B4:E4)</f>
        <v>2401985.46</v>
      </c>
    </row>
    <row r="5" spans="1:6" ht="11.25" customHeight="1" x14ac:dyDescent="0.2">
      <c r="A5" s="49" t="s">
        <v>138</v>
      </c>
      <c r="B5" s="50">
        <v>2401985.46</v>
      </c>
      <c r="C5" s="46"/>
      <c r="D5" s="46"/>
      <c r="E5" s="46"/>
      <c r="F5" s="48">
        <f>SUM(B5:E5)</f>
        <v>2401985.46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7447312.6200000001</v>
      </c>
      <c r="D9" s="48">
        <f>D10</f>
        <v>796134.58</v>
      </c>
      <c r="E9" s="46"/>
      <c r="F9" s="48">
        <f t="shared" ref="F9:F14" si="0">SUM(B9:E9)</f>
        <v>8243447.2000000002</v>
      </c>
    </row>
    <row r="10" spans="1:6" ht="11.25" customHeight="1" x14ac:dyDescent="0.2">
      <c r="A10" s="49" t="s">
        <v>156</v>
      </c>
      <c r="B10" s="46"/>
      <c r="C10" s="46"/>
      <c r="D10" s="50">
        <v>796134.58</v>
      </c>
      <c r="E10" s="46"/>
      <c r="F10" s="48">
        <f t="shared" si="0"/>
        <v>796134.58</v>
      </c>
    </row>
    <row r="11" spans="1:6" ht="11.25" customHeight="1" x14ac:dyDescent="0.2">
      <c r="A11" s="49" t="s">
        <v>206</v>
      </c>
      <c r="B11" s="46"/>
      <c r="C11" s="50">
        <v>7447312.6200000001</v>
      </c>
      <c r="D11" s="46"/>
      <c r="E11" s="46"/>
      <c r="F11" s="48">
        <f t="shared" si="0"/>
        <v>7447312.6200000001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2401985.46</v>
      </c>
      <c r="C20" s="48">
        <f>C9</f>
        <v>7447312.6200000001</v>
      </c>
      <c r="D20" s="48">
        <f>D9</f>
        <v>796134.58</v>
      </c>
      <c r="E20" s="48">
        <f>E16</f>
        <v>0</v>
      </c>
      <c r="F20" s="48">
        <f>SUM(B20:E20)</f>
        <v>10645432.66</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796134.58</v>
      </c>
      <c r="D27" s="48">
        <f>SUM(D28:D32)</f>
        <v>-231573.46999999997</v>
      </c>
      <c r="E27" s="46"/>
      <c r="F27" s="48">
        <f t="shared" ref="F27:F32" si="1">SUM(B27:E27)</f>
        <v>564561.11</v>
      </c>
    </row>
    <row r="28" spans="1:6" ht="11.25" customHeight="1" x14ac:dyDescent="0.2">
      <c r="A28" s="49" t="s">
        <v>156</v>
      </c>
      <c r="B28" s="46"/>
      <c r="C28" s="46"/>
      <c r="D28" s="50">
        <v>564561.11</v>
      </c>
      <c r="E28" s="46"/>
      <c r="F28" s="48">
        <f t="shared" si="1"/>
        <v>564561.11</v>
      </c>
    </row>
    <row r="29" spans="1:6" ht="11.25" customHeight="1" x14ac:dyDescent="0.2">
      <c r="A29" s="49" t="s">
        <v>206</v>
      </c>
      <c r="B29" s="46"/>
      <c r="C29" s="50">
        <v>796134.58</v>
      </c>
      <c r="D29" s="50">
        <v>-796134.58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2401985.46</v>
      </c>
      <c r="C38" s="54">
        <f>+C20+C27</f>
        <v>8243447.2000000002</v>
      </c>
      <c r="D38" s="54">
        <f>D20+D27</f>
        <v>564561.11</v>
      </c>
      <c r="E38" s="54">
        <f>+E20+E34</f>
        <v>0</v>
      </c>
      <c r="F38" s="54">
        <f>SUM(B38:E38)</f>
        <v>11209993.77</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377894.38</v>
      </c>
    </row>
    <row r="4" spans="1:3" ht="11.25" customHeight="1" x14ac:dyDescent="0.25">
      <c r="A4" s="62" t="s">
        <v>160</v>
      </c>
      <c r="B4" s="61">
        <f>SUM(B5:B11)</f>
        <v>0</v>
      </c>
      <c r="C4" s="61">
        <f>SUM(C5:C11)</f>
        <v>377894.38</v>
      </c>
    </row>
    <row r="5" spans="1:3" ht="11.25" customHeight="1" x14ac:dyDescent="0.25">
      <c r="A5" s="63" t="s">
        <v>162</v>
      </c>
      <c r="B5" s="64">
        <v>0</v>
      </c>
      <c r="C5" s="64">
        <v>367618.61</v>
      </c>
    </row>
    <row r="6" spans="1:3" ht="11.25" customHeight="1" x14ac:dyDescent="0.25">
      <c r="A6" s="63" t="s">
        <v>164</v>
      </c>
      <c r="B6" s="64">
        <v>0</v>
      </c>
      <c r="C6" s="64">
        <v>10275.77</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186666.73</v>
      </c>
    </row>
    <row r="25" spans="1:3" ht="11.25" customHeight="1" x14ac:dyDescent="0.25">
      <c r="A25" s="62" t="s">
        <v>161</v>
      </c>
      <c r="B25" s="61">
        <f>SUM(B26:B33)</f>
        <v>0</v>
      </c>
      <c r="C25" s="61">
        <f>SUM(C26:C33)</f>
        <v>186666.73</v>
      </c>
    </row>
    <row r="26" spans="1:3" ht="11.25" customHeight="1" x14ac:dyDescent="0.25">
      <c r="A26" s="63" t="s">
        <v>163</v>
      </c>
      <c r="B26" s="64">
        <v>0</v>
      </c>
      <c r="C26" s="64">
        <v>186666.73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796134.58</v>
      </c>
      <c r="C43" s="61">
        <f>C45+C50+C57</f>
        <v>231573.47</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796134.58</v>
      </c>
      <c r="C50" s="61">
        <f>SUM(C51:C55)</f>
        <v>231573.47</v>
      </c>
    </row>
    <row r="51" spans="1:3" ht="11.25" customHeight="1" x14ac:dyDescent="0.25">
      <c r="A51" s="63" t="s">
        <v>205</v>
      </c>
      <c r="B51" s="64">
        <v>0</v>
      </c>
      <c r="C51" s="64">
        <v>231573.47</v>
      </c>
    </row>
    <row r="52" spans="1:3" ht="11.25" customHeight="1" x14ac:dyDescent="0.25">
      <c r="A52" s="63" t="s">
        <v>206</v>
      </c>
      <c r="B52" s="64">
        <v>796134.58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3385873.2800000003</v>
      </c>
      <c r="C4" s="71">
        <f>SUM(C5:C14)</f>
        <v>13650688.780000001</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827886.49</v>
      </c>
      <c r="C11" s="73">
        <v>2901893.31</v>
      </c>
      <c r="D11" s="74">
        <v>700000</v>
      </c>
    </row>
    <row r="12" spans="1:22" ht="22.5" x14ac:dyDescent="0.2">
      <c r="A12" s="63" t="s">
        <v>112</v>
      </c>
      <c r="B12" s="73">
        <v>0</v>
      </c>
      <c r="C12" s="73">
        <v>0</v>
      </c>
      <c r="D12" s="74">
        <v>800000</v>
      </c>
    </row>
    <row r="13" spans="1:22" ht="11.25" customHeight="1" x14ac:dyDescent="0.2">
      <c r="A13" s="63" t="s">
        <v>113</v>
      </c>
      <c r="B13" s="73">
        <v>2545252.7999999998</v>
      </c>
      <c r="C13" s="73">
        <v>9885852.3800000008</v>
      </c>
      <c r="D13" s="74">
        <v>900000</v>
      </c>
    </row>
    <row r="14" spans="1:22" ht="11.25" customHeight="1" x14ac:dyDescent="0.2">
      <c r="A14" s="63" t="s">
        <v>224</v>
      </c>
      <c r="B14" s="73">
        <v>12733.99</v>
      </c>
      <c r="C14" s="73">
        <v>862943.09</v>
      </c>
      <c r="D14" s="72" t="s">
        <v>225</v>
      </c>
    </row>
    <row r="15" spans="1:22" ht="11.25" customHeight="1" x14ac:dyDescent="0.2">
      <c r="A15" s="65"/>
      <c r="B15" s="38"/>
      <c r="C15" s="38"/>
      <c r="D15" s="72" t="s">
        <v>223</v>
      </c>
    </row>
    <row r="16" spans="1:22" ht="11.25" customHeight="1" x14ac:dyDescent="0.2">
      <c r="A16" s="62" t="s">
        <v>221</v>
      </c>
      <c r="B16" s="71">
        <f>SUM(B17:B32)</f>
        <v>2808578.18</v>
      </c>
      <c r="C16" s="71">
        <f>SUM(C17:C32)</f>
        <v>12434616.930000002</v>
      </c>
      <c r="D16" s="72" t="s">
        <v>223</v>
      </c>
    </row>
    <row r="17" spans="1:4" ht="11.25" customHeight="1" x14ac:dyDescent="0.2">
      <c r="A17" s="63" t="s">
        <v>123</v>
      </c>
      <c r="B17" s="73">
        <v>2195745.27</v>
      </c>
      <c r="C17" s="73">
        <v>9395628.75</v>
      </c>
      <c r="D17" s="74">
        <v>1000</v>
      </c>
    </row>
    <row r="18" spans="1:4" ht="11.25" customHeight="1" x14ac:dyDescent="0.2">
      <c r="A18" s="63" t="s">
        <v>124</v>
      </c>
      <c r="B18" s="73">
        <v>236592.66</v>
      </c>
      <c r="C18" s="73">
        <v>1086884.6200000001</v>
      </c>
      <c r="D18" s="74">
        <v>2000</v>
      </c>
    </row>
    <row r="19" spans="1:4" ht="11.25" customHeight="1" x14ac:dyDescent="0.2">
      <c r="A19" s="63" t="s">
        <v>125</v>
      </c>
      <c r="B19" s="73">
        <v>321845.96999999997</v>
      </c>
      <c r="C19" s="73">
        <v>1725466.25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54394.28</v>
      </c>
      <c r="C23" s="73">
        <v>226637.31</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577295.10000000009</v>
      </c>
      <c r="C33" s="71">
        <f>C4-C16</f>
        <v>1216071.8499999996</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40602.699999999997</v>
      </c>
      <c r="D41" s="72" t="s">
        <v>223</v>
      </c>
    </row>
    <row r="42" spans="1:4" ht="11.25" customHeight="1" x14ac:dyDescent="0.2">
      <c r="A42" s="63" t="s">
        <v>184</v>
      </c>
      <c r="B42" s="73">
        <v>0</v>
      </c>
      <c r="C42" s="73">
        <v>0</v>
      </c>
      <c r="D42" s="72">
        <v>6000</v>
      </c>
    </row>
    <row r="43" spans="1:4" ht="11.25" customHeight="1" x14ac:dyDescent="0.2">
      <c r="A43" s="63" t="s">
        <v>186</v>
      </c>
      <c r="B43" s="73">
        <v>0</v>
      </c>
      <c r="C43" s="73">
        <v>40602.699999999997</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-40602.699999999997</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209676.49</v>
      </c>
      <c r="C54" s="71">
        <f>SUM(C55+C58)</f>
        <v>201077.25</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209676.49</v>
      </c>
      <c r="C58" s="73">
        <v>201077.25</v>
      </c>
      <c r="D58" s="72" t="s">
        <v>223</v>
      </c>
    </row>
    <row r="59" spans="1:4" ht="11.25" customHeight="1" x14ac:dyDescent="0.2">
      <c r="A59" s="60" t="s">
        <v>245</v>
      </c>
      <c r="B59" s="71">
        <f>B48-B54</f>
        <v>-209676.49</v>
      </c>
      <c r="C59" s="71">
        <f>C48-C54</f>
        <v>-201077.25</v>
      </c>
      <c r="D59" s="72" t="s">
        <v>223</v>
      </c>
    </row>
    <row r="60" spans="1:4" ht="11.25" customHeight="1" x14ac:dyDescent="0.2">
      <c r="A60" s="75"/>
      <c r="B60" s="38"/>
      <c r="C60" s="38"/>
      <c r="D60" s="72" t="s">
        <v>223</v>
      </c>
    </row>
    <row r="61" spans="1:4" ht="11.25" customHeight="1" x14ac:dyDescent="0.2">
      <c r="A61" s="60" t="s">
        <v>246</v>
      </c>
      <c r="B61" s="71">
        <f>B59+B45+B33</f>
        <v>367618.6100000001</v>
      </c>
      <c r="C61" s="71">
        <f>C59+C45+C33</f>
        <v>974391.89999999967</v>
      </c>
      <c r="D61" s="72" t="s">
        <v>223</v>
      </c>
    </row>
    <row r="62" spans="1:4" ht="11.25" customHeight="1" x14ac:dyDescent="0.2">
      <c r="A62" s="75"/>
      <c r="B62" s="38"/>
      <c r="C62" s="38"/>
      <c r="D62" s="72" t="s">
        <v>223</v>
      </c>
    </row>
    <row r="63" spans="1:4" ht="11.25" customHeight="1" x14ac:dyDescent="0.2">
      <c r="A63" s="60" t="s">
        <v>247</v>
      </c>
      <c r="B63" s="71">
        <v>3973459.05</v>
      </c>
      <c r="C63" s="71">
        <v>2999067.15</v>
      </c>
      <c r="D63" s="72" t="s">
        <v>223</v>
      </c>
    </row>
    <row r="64" spans="1:4" ht="11.25" customHeight="1" x14ac:dyDescent="0.2">
      <c r="A64" s="75"/>
      <c r="B64" s="38"/>
      <c r="C64" s="38"/>
      <c r="D64" s="72" t="s">
        <v>223</v>
      </c>
    </row>
    <row r="65" spans="1:4" ht="11.25" customHeight="1" x14ac:dyDescent="0.2">
      <c r="A65" s="60" t="s">
        <v>248</v>
      </c>
      <c r="B65" s="71">
        <v>4341077.66</v>
      </c>
      <c r="C65" s="71">
        <v>3973459.05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11363654.380000001</v>
      </c>
      <c r="C3" s="71">
        <f t="shared" ref="C3:F3" si="0">C4+C12</f>
        <v>11262679.449999999</v>
      </c>
      <c r="D3" s="71">
        <f t="shared" si="0"/>
        <v>10884785.07</v>
      </c>
      <c r="E3" s="71">
        <f t="shared" si="0"/>
        <v>11741548.760000002</v>
      </c>
      <c r="F3" s="71">
        <f t="shared" si="0"/>
        <v>377894.38000000193</v>
      </c>
    </row>
    <row r="4" spans="1:6" x14ac:dyDescent="0.2">
      <c r="A4" s="82" t="s">
        <v>160</v>
      </c>
      <c r="B4" s="71">
        <f>SUM(B5:B11)</f>
        <v>4470961.92</v>
      </c>
      <c r="C4" s="71">
        <f>SUM(C5:C11)</f>
        <v>11262679.449999999</v>
      </c>
      <c r="D4" s="71">
        <f>SUM(D5:D11)</f>
        <v>10884785.07</v>
      </c>
      <c r="E4" s="71">
        <f>SUM(E5:E11)</f>
        <v>4848856.3000000017</v>
      </c>
      <c r="F4" s="71">
        <f>SUM(F5:F11)</f>
        <v>377894.38000000193</v>
      </c>
    </row>
    <row r="5" spans="1:6" x14ac:dyDescent="0.2">
      <c r="A5" s="83" t="s">
        <v>162</v>
      </c>
      <c r="B5" s="73">
        <v>3973459.05</v>
      </c>
      <c r="C5" s="73">
        <v>5054646.66</v>
      </c>
      <c r="D5" s="73">
        <v>4687028.05</v>
      </c>
      <c r="E5" s="73">
        <f>B5+C5-D5</f>
        <v>4341077.6600000011</v>
      </c>
      <c r="F5" s="73">
        <f t="shared" ref="F5:F11" si="1">E5-B5</f>
        <v>367618.61000000127</v>
      </c>
    </row>
    <row r="6" spans="1:6" x14ac:dyDescent="0.2">
      <c r="A6" s="83" t="s">
        <v>164</v>
      </c>
      <c r="B6" s="73">
        <v>492055.16</v>
      </c>
      <c r="C6" s="73">
        <v>6208032.79</v>
      </c>
      <c r="D6" s="73">
        <v>6197757.0199999996</v>
      </c>
      <c r="E6" s="73">
        <f t="shared" ref="E6:E11" si="2">B6+C6-D6</f>
        <v>502330.93000000063</v>
      </c>
      <c r="F6" s="73">
        <f t="shared" si="1"/>
        <v>10275.770000000659</v>
      </c>
    </row>
    <row r="7" spans="1:6" x14ac:dyDescent="0.2">
      <c r="A7" s="83" t="s">
        <v>166</v>
      </c>
      <c r="B7" s="73">
        <v>5447.71</v>
      </c>
      <c r="C7" s="73">
        <v>0</v>
      </c>
      <c r="D7" s="73">
        <v>0</v>
      </c>
      <c r="E7" s="73">
        <f t="shared" si="2"/>
        <v>5447.71</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6892692.4600000009</v>
      </c>
      <c r="C12" s="71">
        <f>SUM(C13:C21)</f>
        <v>0</v>
      </c>
      <c r="D12" s="71">
        <f>SUM(D13:D21)</f>
        <v>0</v>
      </c>
      <c r="E12" s="71">
        <f>SUM(E13:E21)</f>
        <v>6892692.4600000009</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4323370.16</v>
      </c>
      <c r="C15" s="84">
        <v>0</v>
      </c>
      <c r="D15" s="84">
        <v>0</v>
      </c>
      <c r="E15" s="84">
        <f t="shared" si="4"/>
        <v>4323370.16</v>
      </c>
      <c r="F15" s="84">
        <f t="shared" si="3"/>
        <v>0</v>
      </c>
    </row>
    <row r="16" spans="1:6" x14ac:dyDescent="0.2">
      <c r="A16" s="83" t="s">
        <v>186</v>
      </c>
      <c r="B16" s="73">
        <v>3031280.48</v>
      </c>
      <c r="C16" s="73">
        <v>0</v>
      </c>
      <c r="D16" s="73">
        <v>0</v>
      </c>
      <c r="E16" s="73">
        <f t="shared" si="4"/>
        <v>3031280.48</v>
      </c>
      <c r="F16" s="73">
        <f t="shared" si="3"/>
        <v>0</v>
      </c>
    </row>
    <row r="17" spans="1:6" x14ac:dyDescent="0.2">
      <c r="A17" s="83" t="s">
        <v>188</v>
      </c>
      <c r="B17" s="73">
        <v>0</v>
      </c>
      <c r="C17" s="73">
        <v>0</v>
      </c>
      <c r="D17" s="73">
        <v>0</v>
      </c>
      <c r="E17" s="73">
        <f t="shared" si="4"/>
        <v>0</v>
      </c>
      <c r="F17" s="73">
        <f t="shared" si="3"/>
        <v>0</v>
      </c>
    </row>
    <row r="18" spans="1:6" x14ac:dyDescent="0.2">
      <c r="A18" s="83" t="s">
        <v>190</v>
      </c>
      <c r="B18" s="73">
        <v>-640661.59</v>
      </c>
      <c r="C18" s="73">
        <v>0</v>
      </c>
      <c r="D18" s="73">
        <v>0</v>
      </c>
      <c r="E18" s="73">
        <f t="shared" si="4"/>
        <v>-640661.59</v>
      </c>
      <c r="F18" s="73">
        <f t="shared" si="3"/>
        <v>0</v>
      </c>
    </row>
    <row r="19" spans="1:6" x14ac:dyDescent="0.2">
      <c r="A19" s="83" t="s">
        <v>192</v>
      </c>
      <c r="B19" s="73">
        <v>178703.41</v>
      </c>
      <c r="C19" s="73">
        <v>0</v>
      </c>
      <c r="D19" s="73">
        <v>0</v>
      </c>
      <c r="E19" s="73">
        <f t="shared" si="4"/>
        <v>178703.41</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718221.72</v>
      </c>
      <c r="E32" s="71">
        <v>531554.99</v>
      </c>
    </row>
    <row r="33" spans="1:5" ht="11.25" customHeight="1" x14ac:dyDescent="0.2">
      <c r="A33" s="94"/>
      <c r="B33" s="38"/>
      <c r="C33" s="38"/>
      <c r="D33" s="38"/>
      <c r="E33" s="38"/>
    </row>
    <row r="34" spans="1:5" ht="11.25" customHeight="1" x14ac:dyDescent="0.2">
      <c r="A34" s="89" t="s">
        <v>272</v>
      </c>
      <c r="B34" s="38"/>
      <c r="C34" s="38"/>
      <c r="D34" s="71">
        <f>D32+D3</f>
        <v>718221.72</v>
      </c>
      <c r="E34" s="71">
        <f>E32+E3</f>
        <v>531554.99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Imca</cp:lastModifiedBy>
  <dcterms:created xsi:type="dcterms:W3CDTF">2022-05-30T14:17:15Z</dcterms:created>
  <dcterms:modified xsi:type="dcterms:W3CDTF">2023-04-27T15:28:45Z</dcterms:modified>
</cp:coreProperties>
</file>